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<sst xmlns="http://schemas.openxmlformats.org/spreadsheetml/2006/main" count="35" uniqueCount="35">
  <si>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</si>
  <si>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</si>
  <si>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</si>
  <si>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</si>
  <si>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</si>
  <si>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</si>
  <si>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</si>
  <si>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</si>
  <si>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</si>
  <si>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</si>
  <si>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</si>
  <si>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</si>
  <si>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</si>
  <si>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</si>
  <si>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</si>
  <si>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</si>
  <si>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</si>
  <si>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</si>
  <si>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</si>
  <si>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</si>
  <si>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</si>
  <si>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</si>
  <si>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</si>
  <si>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</si>
  <si>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</si>
  <si>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</si>
  <si>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</si>
  <si>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</si>
  <si>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2613,00 - ремонт трубопровода ХВС (кв.38-41).</t>
  </si>
  <si>
    <t xml:space="preserve">17510,00 - ремонт кровли (кв. 13).                               530,00 - замена крана шарового (6 подъезд подвал сбросник).                                                            7552,00 - ремонт трубопровода канализации, ХВС, ГВС (кв. 85 стояк).                                                              </t>
  </si>
  <si>
    <t>15414,00 - ремонт кровли (кв. 13).</t>
  </si>
  <si>
    <t>3297,00 - ремонт трубопровода канализации (кв. 16 стояк).</t>
  </si>
  <si>
    <t>2830,00 - ремонт трубопровода канализации (кв. 16 стояк).</t>
  </si>
  <si>
    <t>1034,00 - замена крана шарового ГВС (подвал).</t>
  </si>
  <si>
    <t xml:space="preserve">1807,00 - ремонт системы ХВС с заменой трубы (кв. 23).                                                            1125,00 - ремонт стояка полотенцесушителя (подвал).                                                                        954,00 - ремонт системы отопления с заменой трубы (кв. 17).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</si>
</sst>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2056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ул.Парковая д.1А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4364.6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447572.20000000007</v>
      </c>
    </row>
    <row r="11" spans="1:5" ht="17.25" customHeight="1">
      <c r="A11" s="3">
        <v>1</v>
      </c>
      <c r="B11" s="9" t="s">
        <v>4</v>
      </c>
      <c r="C11" s="5">
        <f>VLOOKUP(A1,'[1]2021'!$A$1:$AH$101,5,0)</f>
        <v>9032.74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10672.880000000001</v>
      </c>
      <c r="D12" s="5">
        <f>VLOOKUP(A1,'[1]2021'!$A$1:$AH$101,19,0)</f>
        <v>0</v>
      </c>
      <c r="E12" s="7"/>
    </row>
    <row r="13" spans="1:5" ht="31.5">
      <c r="A13" s="3">
        <v>3</v>
      </c>
      <c r="B13" s="9" t="s">
        <v>6</v>
      </c>
      <c r="C13" s="5">
        <f>VLOOKUP(A1,'[1]2021'!$A$1:$AH$101,7,0)</f>
        <v>13082.77</v>
      </c>
      <c r="D13" s="5">
        <f>VLOOKUP(A1,'[1]2021'!$A$1:$AH$101,20,0)</f>
        <v>2613</v>
      </c>
      <c r="E13" s="7" t="s">
        <v>28</v>
      </c>
    </row>
    <row r="14" spans="1:5" ht="15.75">
      <c r="A14" s="3">
        <v>4</v>
      </c>
      <c r="B14" s="9" t="s">
        <v>7</v>
      </c>
      <c r="C14" s="5">
        <f>VLOOKUP(A1,'[1]2021'!$A$1:$AH$101,8,0)</f>
        <v>10378.62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11247.02</v>
      </c>
      <c r="D15" s="5">
        <f>VLOOKUP(A1,'[1]2021'!$A$1:$AH$101,22,0)</f>
        <v>0</v>
      </c>
      <c r="E15" s="7"/>
    </row>
    <row r="16" spans="1:5" ht="78.75">
      <c r="A16" s="3">
        <v>6</v>
      </c>
      <c r="B16" s="9" t="s">
        <v>9</v>
      </c>
      <c r="C16" s="5">
        <f>VLOOKUP(A1,'[1]2021'!$A$1:$AH$101,10,0)</f>
        <v>11869.06</v>
      </c>
      <c r="D16" s="5">
        <f>VLOOKUP(A1,'[1]2021'!$A$1:$AH$101,23,0)</f>
        <v>25592</v>
      </c>
      <c r="E16" s="7" t="s">
        <v>29</v>
      </c>
    </row>
    <row r="17" spans="1:5" ht="15.75">
      <c r="A17" s="3">
        <v>7</v>
      </c>
      <c r="B17" s="9" t="s">
        <v>10</v>
      </c>
      <c r="C17" s="5">
        <f>VLOOKUP(A1,'[1]2021'!$A$1:$AH$101,11,0)</f>
        <v>10835.73</v>
      </c>
      <c r="D17" s="5">
        <f>VLOOKUP(A1,'[1]2021'!$A$1:$AH$101,24,0)</f>
        <v>15414</v>
      </c>
      <c r="E17" s="7" t="s">
        <v>30</v>
      </c>
    </row>
    <row r="18" spans="1:5" ht="31.5">
      <c r="A18" s="3">
        <v>8</v>
      </c>
      <c r="B18" s="9" t="s">
        <v>11</v>
      </c>
      <c r="C18" s="5">
        <f>VLOOKUP(A1,'[1]2021'!$A$1:$AH$101,12,0)</f>
        <v>10656.66</v>
      </c>
      <c r="D18" s="5">
        <f>VLOOKUP(A1,'[1]2021'!$A$1:$AH$102,25,0)</f>
        <v>3297</v>
      </c>
      <c r="E18" s="7" t="s">
        <v>31</v>
      </c>
    </row>
    <row r="19" spans="1:5" ht="31.5">
      <c r="A19" s="3">
        <v>9</v>
      </c>
      <c r="B19" s="9" t="s">
        <v>12</v>
      </c>
      <c r="C19" s="5">
        <f>VLOOKUP(A1,'[1]2021'!$A$1:$AH$101,13,0)</f>
        <v>12950.68</v>
      </c>
      <c r="D19" s="5">
        <f>VLOOKUP(A1,'[1]2021'!$A$1:$AH$101,26,0)</f>
        <v>2830</v>
      </c>
      <c r="E19" s="7" t="s">
        <v>32</v>
      </c>
    </row>
    <row r="20" spans="1:5" ht="15.75">
      <c r="A20" s="3">
        <v>10</v>
      </c>
      <c r="B20" s="9" t="s">
        <v>13</v>
      </c>
      <c r="C20" s="5">
        <f>VLOOKUP(A1,'[1]2021'!$A$1:$AH$101,14,0)</f>
        <v>14082.61</v>
      </c>
      <c r="D20" s="5">
        <f>VLOOKUP(A1,'[1]2021'!$A$1:$AH$101,27,0)</f>
        <v>0</v>
      </c>
      <c r="E20" s="7"/>
    </row>
    <row r="21" spans="1:5" ht="30" customHeight="1">
      <c r="A21" s="3">
        <v>11</v>
      </c>
      <c r="B21" s="9" t="s">
        <v>14</v>
      </c>
      <c r="C21" s="5">
        <f>VLOOKUP(A1,'[1]2021'!$A$1:$AH$101,15,0)</f>
        <v>10097.92</v>
      </c>
      <c r="D21" s="5">
        <f>VLOOKUP(A1,'[1]2021'!$A$1:$AH$101,28,0)</f>
        <v>1034</v>
      </c>
      <c r="E21" s="7" t="s">
        <v>33</v>
      </c>
    </row>
    <row r="22" spans="1:5" ht="94.5">
      <c r="A22" s="3">
        <v>12</v>
      </c>
      <c r="B22" s="9" t="s">
        <v>15</v>
      </c>
      <c r="C22" s="5">
        <f>VLOOKUP(A1,'[1]2021'!$A$1:$AH$101,16,0)</f>
        <v>12798.26</v>
      </c>
      <c r="D22" s="5">
        <f>VLOOKUP(A1,'[1]2021'!$A$1:$AH$101,29,0)</f>
        <v>3886</v>
      </c>
      <c r="E22" s="7" t="s">
        <v>34</v>
      </c>
    </row>
    <row r="23" spans="1:5" ht="15.75">
      <c r="A23" s="22" t="s">
        <v>16</v>
      </c>
      <c r="B23" s="23"/>
      <c r="C23" s="6">
        <f>SUM(C11:C22)</f>
        <v>137704.95</v>
      </c>
      <c r="D23" s="6">
        <f>SUM(D11:D22)</f>
        <v>54666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530611.1500000001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2022-02-09T07:42:02Z</dcterms:modified>
  <cp:category/>
  <cp:version/>
  <cp:contentType/>
  <cp:contentStatus/>
</cp:coreProperties>
</file>